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deb164a43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s" sheetId="1" r:id="R5167b0fc81b44e70"/>
    <x:sheet xmlns:r="http://schemas.openxmlformats.org/officeDocument/2006/relationships" name="Inputs" sheetId="2" r:id="Rff57727b61994f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0;(#,##0.000);&quot;-&quot;"/>
    <x:numFmt numFmtId="201" formatCode="#,##0.00;(#,##0.00);&quot;-&quot;"/>
    <x:numFmt numFmtId="202" formatCode="0.0%;(0.0%);&quot;-&quot;"/>
    <x:numFmt numFmtId="203" formatCode="0.00"/>
  </x:numFmts>
  <x:fonts count="6">
    <x:font>
      <x:sz val="11"/>
      <x:name val="Carlito"/>
    </x:font>
    <x:font>
      <x:sz val="10"/>
      <x:color rgb="FF182C35"/>
      <x:name val="Arial"/>
    </x:font>
    <x:font>
      <x:sz val="10"/>
      <x:color rgb="FF0000FF"/>
      <x:name val="Arial"/>
    </x:font>
    <x:font>
      <x:sz val="9"/>
      <x:color rgb="FF526359"/>
      <x:name val="Arial"/>
    </x:font>
    <x:font>
      <x:b/>
      <x:sz val="16"/>
      <x:color rgb="FF193D34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3D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ae9bc8a2544bd" /><Relationship Type="http://schemas.openxmlformats.org/officeDocument/2006/relationships/theme" Target="/xl/theme/theme1.xml" Id="R75be34d4f53b4360" /><Relationship Type="http://schemas.openxmlformats.org/officeDocument/2006/relationships/sharedStrings" Target="/xl/sharedStrings.xml" Id="Rc0224e90322e4d76" /><Relationship Type="http://schemas.openxmlformats.org/officeDocument/2006/relationships/worksheet" Target="/xl/worksheets/sheet1.xml" Id="R5167b0fc81b44e70" /><Relationship Type="http://schemas.openxmlformats.org/officeDocument/2006/relationships/worksheet" Target="/xl/worksheets/sheet2.xml" Id="Rff57727b61994f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9" hidden="0" customWidth="1"/>
    <x:col min="3" max="3" width="19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</x:row>
    <x:row r="2" ht="21" customHeight="1">
      <x:c r="A2" s="5" t="str">
        <x:v>Ferrari comparative valuation</x:v>
      </x:c>
      <x:c r="B2" s="1"/>
      <x:c r="C2" s="1"/>
      <x:c r="D2" s="1"/>
      <x:c r="E2" s="1"/>
      <x:c r="F2" s="1"/>
      <x:c r="G2" s="1"/>
    </x:row>
    <x:row r="3" ht="21" customHeight="1">
      <x:c r="A3" s="1" t="str">
        <x:v>Market data as of 9 October 2026. Editable source inputs on Inputs.</x:v>
      </x:c>
      <x:c r="B3" s="1"/>
      <x:c r="C3" s="1"/>
      <x:c r="D3" s="1"/>
      <x:c r="E3" s="1"/>
      <x:c r="F3" s="1"/>
      <x:c r="G3" s="1"/>
    </x:row>
    <x:row r="4" ht="21" customHeight="1">
      <x:c r="A4" s="1"/>
      <x:c r="B4" s="1"/>
      <x:c r="C4" s="1"/>
      <x:c r="D4" s="1"/>
      <x:c r="E4" s="1"/>
      <x:c r="F4" s="1"/>
      <x:c r="G4" s="1"/>
    </x:row>
    <x:row r="5" ht="21" customHeight="1">
      <x:c r="A5" s="10" t="str">
        <x:v>Outputs</x:v>
      </x:c>
      <x:c r="B5" s="10" t="str">
        <x:v>Ferrari</x:v>
      </x:c>
      <x:c r="C5" s="10" t="str">
        <x:v>Porsche AG</x:v>
      </x:c>
      <x:c r="D5" s="1"/>
      <x:c r="E5" s="1"/>
      <x:c r="F5" s="1"/>
      <x:c r="G5" s="1"/>
    </x:row>
    <x:row r="6" ht="21" customHeight="1">
      <x:c r="A6" s="1" t="str">
        <x:v>Share price (EUR)</x:v>
      </x:c>
      <x:c r="B6" s="6" t="n">
        <x:f>'Inputs'!B5/'Inputs'!B6</x:f>
        <x:v>347.9475281099411</x:v>
      </x:c>
      <x:c r="C6" s="6" t="n">
        <x:f>'Inputs'!C5</x:f>
        <x:v>41.54</x:v>
      </x:c>
      <x:c r="D6" s="4" t="str">
        <x:v>P/E = EV/EBITDA × (EBITDA / earnings) − (net debt / earnings).</x:v>
      </x:c>
      <x:c r="E6" s="4"/>
      <x:c r="F6" s="4"/>
      <x:c r="G6" s="4"/>
    </x:row>
    <x:row r="7" ht="21" customHeight="1">
      <x:c r="A7" s="1" t="str">
        <x:v>Shares outstanding (millions)</x:v>
      </x:c>
      <x:c r="B7" s="6" t="n">
        <x:f>'Inputs'!B7-'Inputs'!B8</x:f>
        <x:v>175.399966</x:v>
      </x:c>
      <x:c r="C7" s="6" t="n">
        <x:f>SUM('Inputs'!C7:C8)</x:f>
        <x:v>911</x:v>
      </x:c>
      <x:c r="D7" s="4"/>
      <x:c r="E7" s="4"/>
      <x:c r="F7" s="4"/>
      <x:c r="G7" s="4"/>
    </x:row>
    <x:row r="8" ht="21" customHeight="1">
      <x:c r="A8" s="1" t="str">
        <x:v>Equity market value (EUR m)</x:v>
      </x:c>
      <x:c r="B8" s="6" t="n">
        <x:f>B6*B7</x:f>
        <x:v>61029.984600267715</x:v>
      </x:c>
      <x:c r="C8" s="6" t="n">
        <x:f>C6*C7</x:f>
        <x:v>37842.94</x:v>
      </x:c>
      <x:c r="D8" s="4" t="str">
        <x:v>Porsche has much lower TTM net earnings relative to EBITDA.</x:v>
      </x:c>
      <x:c r="E8" s="4"/>
      <x:c r="F8" s="4"/>
      <x:c r="G8" s="4"/>
    </x:row>
    <x:row r="9" ht="21" customHeight="1">
      <x:c r="A9" s="1" t="str">
        <x:v>Debt (EUR m)</x:v>
      </x:c>
      <x:c r="B9" s="6" t="n">
        <x:f>SUM('Inputs'!B9:B10)</x:f>
        <x:v>3165.647</x:v>
      </x:c>
      <x:c r="C9" s="6" t="n">
        <x:f>SUM('Inputs'!C9:C10)</x:f>
        <x:v>11812</x:v>
      </x:c>
      <x:c r="D9" s="4"/>
      <x:c r="E9" s="4"/>
      <x:c r="F9" s="4"/>
      <x:c r="G9" s="4"/>
    </x:row>
    <x:row r="10" ht="21" customHeight="1">
      <x:c r="A10" s="1" t="str">
        <x:v>Net debt plus NCI (EUR m)</x:v>
      </x:c>
      <x:c r="B10" s="6" t="n">
        <x:f>B9-'Inputs'!B11+'Inputs'!B12</x:f>
        <x:v>1686.122</x:v>
      </x:c>
      <x:c r="C10" s="6" t="n">
        <x:f>C9-'Inputs'!C11+'Inputs'!C12</x:f>
        <x:v>7338</x:v>
      </x:c>
      <x:c r="D10" s="4" t="str">
        <x:v>That can produce a higher P/E despite a lower EV/EBITDA.</x:v>
      </x:c>
      <x:c r="E10" s="4"/>
      <x:c r="F10" s="4"/>
      <x:c r="G10" s="4"/>
    </x:row>
    <x:row r="11" ht="21" customHeight="1">
      <x:c r="A11" s="1" t="str">
        <x:v>Enterprise value (EUR m)</x:v>
      </x:c>
      <x:c r="B11" s="6" t="n">
        <x:f>SUM(B8,B10)</x:f>
        <x:v>62716.10660026772</x:v>
      </x:c>
      <x:c r="C11" s="6" t="n">
        <x:f>SUM(C8,C10)</x:f>
        <x:v>45180.94</x:v>
      </x:c>
      <x:c r="D11" s="4"/>
      <x:c r="E11" s="4"/>
      <x:c r="F11" s="4"/>
      <x:c r="G11" s="4"/>
    </x:row>
    <x:row r="12" ht="21" customHeight="1">
      <x:c r="A12" s="1" t="str">
        <x:v>TTM EBITDA (EUR m)</x:v>
      </x:c>
      <x:c r="B12" s="6" t="n">
        <x:f>'Inputs'!B19-'Inputs'!B20+'Inputs'!B21</x:f>
        <x:v>2847</x:v>
      </x:c>
      <x:c r="C12" s="6" t="n">
        <x:f>SUM('Inputs'!C13:C14)-SUM('Inputs'!C15:C16)+SUM('Inputs'!C17:C18)</x:f>
        <x:v>4765</x:v>
      </x:c>
      <x:c r="D12" s="4"/>
      <x:c r="E12" s="4"/>
      <x:c r="F12" s="4"/>
      <x:c r="G12" s="4"/>
    </x:row>
    <x:row r="13" ht="21" customHeight="1">
      <x:c r="A13" s="1" t="str">
        <x:v>TTM net profit (EUR m)</x:v>
      </x:c>
      <x:c r="B13" s="6" t="n">
        <x:f>'Inputs'!B22-'Inputs'!B23+'Inputs'!B24</x:f>
        <x:v>1636.1970000000001</x:v>
      </x:c>
      <x:c r="C13" s="6" t="n">
        <x:f>'Inputs'!C22-'Inputs'!C23+'Inputs'!C24</x:f>
        <x:v>843</x:v>
      </x:c>
      <x:c r="D13" s="4"/>
      <x:c r="E13" s="4"/>
      <x:c r="F13" s="4"/>
      <x:c r="G13" s="4"/>
    </x:row>
    <x:row r="14" ht="21" customHeight="1">
      <x:c r="A14" s="1" t="str">
        <x:v>Simplified EPS (EUR)</x:v>
      </x:c>
      <x:c r="B14" s="6" t="n">
        <x:f>B13/B7</x:f>
        <x:v>9.328376950768622</x:v>
      </x:c>
      <x:c r="C14" s="6" t="n">
        <x:f>C13/C7</x:f>
        <x:v>0.9253567508232712</x:v>
      </x:c>
      <x:c r="D14" s="4"/>
      <x:c r="E14" s="4"/>
      <x:c r="F14" s="4"/>
      <x:c r="G14" s="4"/>
    </x:row>
    <x:row r="15" ht="21" customHeight="1">
      <x:c r="A15" s="1" t="str">
        <x:v>P/E (x)</x:v>
      </x:c>
      <x:c r="B15" s="6" t="n">
        <x:f>B6/B14</x:f>
        <x:v>37.299900073321076</x:v>
      </x:c>
      <x:c r="C15" s="6" t="n">
        <x:f>C6/C14</x:f>
        <x:v>44.89079478054567</x:v>
      </x:c>
      <x:c r="D15" s="4"/>
      <x:c r="E15" s="4"/>
      <x:c r="F15" s="4"/>
      <x:c r="G15" s="4"/>
    </x:row>
    <x:row r="16" ht="21" customHeight="1">
      <x:c r="A16" s="1" t="str">
        <x:v>EV/EBITDA (x)</x:v>
      </x:c>
      <x:c r="B16" s="6" t="n">
        <x:f>B11/B12</x:f>
        <x:v>22.02883969099674</x:v>
      </x:c>
      <x:c r="C16" s="6" t="n">
        <x:f>C11/C12</x:f>
        <x:v>9.481834207764953</x:v>
      </x:c>
      <x:c r="D16" s="4"/>
      <x:c r="E16" s="4"/>
      <x:c r="F16" s="4"/>
      <x:c r="G16" s="4"/>
    </x:row>
    <x:row r="17" ht="21" customHeight="1">
      <x:c r="A17" s="1" t="str">
        <x:v>TTM EBITDA / net profit (x)</x:v>
      </x:c>
      <x:c r="B17" s="6" t="n">
        <x:f>B12/B13</x:f>
        <x:v>1.7400105244050685</x:v>
      </x:c>
      <x:c r="C17" s="6" t="n">
        <x:f>C12/C13</x:f>
        <x:v>5.652431791221827</x:v>
      </x:c>
      <x:c r="D17" s="4"/>
      <x:c r="E17" s="4"/>
      <x:c r="F17" s="4"/>
      <x:c r="G17" s="4"/>
    </x:row>
    <x:row r="18" ht="21" customHeight="1">
      <x:c r="A18" s="1"/>
      <x:c r="B18" s="1"/>
      <x:c r="C18" s="1"/>
      <x:c r="D18" s="4"/>
      <x:c r="E18" s="4"/>
      <x:c r="F18" s="4"/>
      <x:c r="G18" s="4"/>
    </x:row>
    <x:row r="19" ht="21" customHeight="1">
      <x:c r="A19" s="1"/>
      <x:c r="B19" s="1"/>
      <x:c r="C19" s="1"/>
      <x:c r="D19" s="4"/>
      <x:c r="E19" s="4"/>
      <x:c r="F19" s="4"/>
      <x:c r="G19" s="4"/>
    </x:row>
    <x:row r="20" ht="21" customHeight="1">
      <x:c r="A20" s="10" t="str">
        <x:v>Peer-multiple scenario</x:v>
      </x:c>
      <x:c r="B20" s="10"/>
      <x:c r="C20" s="1"/>
      <x:c r="D20" s="4"/>
      <x:c r="E20" s="4"/>
      <x:c r="F20" s="4"/>
      <x:c r="G20" s="4"/>
    </x:row>
    <x:row r="21" ht="21" customHeight="1">
      <x:c r="A21" s="1" t="str">
        <x:v>Selected EV/EBITDA (x)</x:v>
      </x:c>
      <x:c r="B21" s="6" t="n">
        <x:f>IF('Inputs'!B25="",C16,'Inputs'!B25)</x:f>
        <x:v>9.481834207764953</x:v>
      </x:c>
      <x:c r="C21" s="1"/>
      <x:c r="D21" s="4" t="str">
        <x:v>The scenario is a multiple sensitivity, not an intrinsic-value target.</x:v>
      </x:c>
      <x:c r="E21" s="4"/>
      <x:c r="F21" s="4"/>
      <x:c r="G21" s="4"/>
    </x:row>
    <x:row r="22" ht="21" customHeight="1">
      <x:c r="A22" s="1" t="str">
        <x:v>Implied enterprise value (EUR m)</x:v>
      </x:c>
      <x:c r="B22" s="6" t="n">
        <x:f>B21*B12</x:f>
        <x:v>26994.78198950682</x:v>
      </x:c>
      <x:c r="C22" s="1"/>
      <x:c r="D22" s="4"/>
      <x:c r="E22" s="4"/>
      <x:c r="F22" s="4"/>
      <x:c r="G22" s="4"/>
    </x:row>
    <x:row r="23" ht="21" customHeight="1">
      <x:c r="A23" s="1" t="str">
        <x:v>Less: net debt plus NCI (EUR m)</x:v>
      </x:c>
      <x:c r="B23" s="6" t="n">
        <x:f>B10</x:f>
        <x:v>1686.122</x:v>
      </x:c>
      <x:c r="C23" s="1"/>
      <x:c r="D23" s="4" t="str">
        <x:v>Operating model, control, capital intensity and financing differ.</x:v>
      </x:c>
      <x:c r="E23" s="4"/>
      <x:c r="F23" s="4"/>
      <x:c r="G23" s="4"/>
    </x:row>
    <x:row r="24" ht="21" customHeight="1">
      <x:c r="A24" s="1" t="str">
        <x:v>Implied equity value (EUR m)</x:v>
      </x:c>
      <x:c r="B24" s="6" t="n">
        <x:f>B22-B23</x:f>
        <x:v>25308.65998950682</x:v>
      </x:c>
      <x:c r="C24" s="1"/>
      <x:c r="D24" s="4"/>
      <x:c r="E24" s="4"/>
      <x:c r="F24" s="4"/>
      <x:c r="G24" s="4"/>
    </x:row>
    <x:row r="25" ht="21" customHeight="1">
      <x:c r="A25" s="1" t="str">
        <x:v>Implied share price (EUR)</x:v>
      </x:c>
      <x:c r="B25" s="6" t="n">
        <x:f>B24/B7</x:f>
        <x:v>144.29113395328037</x:v>
      </x:c>
      <x:c r="C25" s="1"/>
      <x:c r="D25" s="4" t="str">
        <x:v>Do not treat the Porsche result as a Ferrari sell recommendation.</x:v>
      </x:c>
      <x:c r="E25" s="4"/>
      <x:c r="F25" s="4"/>
      <x:c r="G25" s="4"/>
    </x:row>
    <x:row r="26" ht="21" customHeight="1">
      <x:c r="A26" s="1" t="str">
        <x:v>Upside / downside to cutoff price</x:v>
      </x:c>
      <x:c r="B26" s="7" t="n">
        <x:f>B25/B6-1</x:f>
        <x:v>-0.5853077769022441</x:v>
      </x:c>
      <x:c r="C26" s="1"/>
      <x:c r="D26" s="4"/>
      <x:c r="E26" s="4"/>
      <x:c r="F26" s="4"/>
      <x:c r="G26" s="4"/>
    </x:row>
    <x:row r="27" ht="21" customHeight="1">
      <x:c r="A27" s="1"/>
      <x:c r="B27" s="1"/>
      <x:c r="C27" s="1"/>
      <x:c r="D27" s="1"/>
      <x:c r="E27" s="1"/>
      <x:c r="F27" s="1"/>
      <x:c r="G27" s="1"/>
    </x:row>
    <x:row r="28" ht="21" customHeight="1">
      <x:c r="A28" s="1"/>
      <x:c r="B28" s="1"/>
      <x:c r="C28" s="1"/>
      <x:c r="D28" s="1"/>
      <x:c r="E28" s="1"/>
      <x:c r="F28" s="1"/>
      <x:c r="G28" s="1"/>
    </x:row>
    <x:row r="29" ht="21" customHeight="1">
      <x:c r="A29" s="10" t="str">
        <x:v>EV/EBITDA sensitivity (x)</x:v>
      </x:c>
      <x:c r="B29" s="10" t="str">
        <x:v>Implied EUR / share</x:v>
      </x:c>
      <x:c r="C29" s="1"/>
      <x:c r="D29" s="1"/>
      <x:c r="E29" s="1"/>
      <x:c r="F29" s="1"/>
      <x:c r="G29" s="1"/>
    </x:row>
    <x:row r="30" ht="21" customHeight="1">
      <x:c r="A30" s="8" t="n">
        <x:v>8</x:v>
      </x:c>
      <x:c r="B30" s="8" t="n">
        <x:f>(A30*$B$12-$B$10)/$B$7</x:f>
        <x:v>120.23878043397112</x:v>
      </x:c>
      <x:c r="C30" s="1"/>
      <x:c r="D30" s="1"/>
      <x:c r="E30" s="1"/>
      <x:c r="F30" s="1"/>
      <x:c r="G30" s="1"/>
    </x:row>
    <x:row r="31" ht="21" customHeight="1">
      <x:c r="A31" s="8" t="n">
        <x:v>10</x:v>
      </x:c>
      <x:c r="B31" s="8" t="n">
        <x:f>(A31*$B$12-$B$10)/$B$7</x:f>
        <x:v>152.70172857388124</x:v>
      </x:c>
      <x:c r="C31" s="1"/>
      <x:c r="D31" s="1"/>
      <x:c r="E31" s="1"/>
      <x:c r="F31" s="1"/>
      <x:c r="G31" s="1"/>
    </x:row>
    <x:row r="32" ht="21" customHeight="1">
      <x:c r="A32" s="8" t="n">
        <x:v>12</x:v>
      </x:c>
      <x:c r="B32" s="8" t="n">
        <x:f>(A32*$B$12-$B$10)/$B$7</x:f>
        <x:v>185.16467671379138</x:v>
      </x:c>
      <x:c r="C32" s="1"/>
      <x:c r="D32" s="1"/>
      <x:c r="E32" s="1"/>
      <x:c r="F32" s="1"/>
      <x:c r="G32" s="1"/>
    </x:row>
    <x:row r="33" ht="21" customHeight="1">
      <x:c r="A33" s="8" t="n">
        <x:v>14</x:v>
      </x:c>
      <x:c r="B33" s="8" t="n">
        <x:f>(A33*$B$12-$B$10)/$B$7</x:f>
        <x:v>217.6276248537015</x:v>
      </x:c>
      <x:c r="C33" s="1"/>
      <x:c r="D33" s="1"/>
      <x:c r="E33" s="1"/>
      <x:c r="F33" s="1"/>
      <x:c r="G33" s="1"/>
    </x:row>
    <x:row r="34" ht="21" customHeight="1">
      <x:c r="A34" s="8" t="n">
        <x:v>16</x:v>
      </x:c>
      <x:c r="B34" s="8" t="n">
        <x:f>(A34*$B$12-$B$10)/$B$7</x:f>
        <x:v>250.0905729936116</x:v>
      </x:c>
      <x:c r="C34" s="1"/>
      <x:c r="D34" s="1"/>
      <x:c r="E34" s="1"/>
      <x:c r="F34" s="1"/>
      <x:c r="G34" s="1"/>
    </x:row>
    <x:row r="35" ht="21" customHeight="1">
      <x:c r="A35" s="8" t="n">
        <x:v>18</x:v>
      </x:c>
      <x:c r="B35" s="8" t="n">
        <x:f>(A35*$B$12-$B$10)/$B$7</x:f>
        <x:v>282.55352113352177</x:v>
      </x:c>
      <x:c r="C35" s="1"/>
      <x:c r="D35" s="1"/>
      <x:c r="E35" s="1"/>
      <x:c r="F35" s="1"/>
      <x:c r="G35" s="1"/>
    </x:row>
    <x:row r="36" ht="21" customHeight="1">
      <x:c r="A36" s="8" t="n">
        <x:v>20</x:v>
      </x:c>
      <x:c r="B36" s="8" t="n">
        <x:f>(A36*$B$12-$B$10)/$B$7</x:f>
        <x:v>315.0164692734319</x:v>
      </x:c>
      <x:c r="C36" s="1"/>
      <x:c r="D36" s="1"/>
      <x:c r="E36" s="1"/>
      <x:c r="F36" s="1"/>
      <x:c r="G36" s="1"/>
    </x:row>
    <x:row r="37" ht="21" customHeight="1">
      <x:c r="A37" s="8" t="n">
        <x:v>22</x:v>
      </x:c>
      <x:c r="B37" s="8" t="n">
        <x:f>(A37*$B$12-$B$10)/$B$7</x:f>
        <x:v>347.479417413342</x:v>
      </x:c>
      <x:c r="C37" s="1"/>
      <x:c r="D37" s="1"/>
      <x:c r="E37" s="1"/>
      <x:c r="F37" s="1"/>
      <x:c r="G37" s="1"/>
    </x:row>
    <x:row r="38" ht="21" customHeight="1">
      <x:c r="A38" s="8" t="n">
        <x:v>24</x:v>
      </x:c>
      <x:c r="B38" s="8" t="n">
        <x:f>(A38*$B$12-$B$10)/$B$7</x:f>
        <x:v>379.9423655532521</x:v>
      </x:c>
      <x:c r="C38" s="1"/>
      <x:c r="D38" s="1"/>
      <x:c r="E38" s="1"/>
      <x:c r="F38" s="1"/>
      <x:c r="G38" s="1"/>
    </x:row>
    <x:row r="39" ht="21" customHeight="1">
      <x:c r="A39" s="1"/>
      <x:c r="B39" s="1"/>
      <x:c r="C39" s="1"/>
      <x:c r="D39" s="1"/>
      <x:c r="E39" s="1"/>
      <x:c r="F39" s="1"/>
      <x:c r="G39" s="1"/>
    </x:row>
    <x:row r="40" ht="21" customHeight="1">
      <x:c r="A40" s="1" t="str">
        <x:v>Read together: price, profitability, capital intensity and comparable measurement dates.</x:v>
      </x:c>
      <x:c r="B40" s="1"/>
      <x:c r="C40" s="1"/>
      <x:c r="D40" s="1"/>
      <x:c r="E40" s="1"/>
      <x:c r="F40" s="1"/>
      <x:c r="G40" s="1"/>
    </x:row>
    <x:row r="41" ht="21" customHeight="1">
      <x:c r="A41" s="1"/>
      <x:c r="B41" s="1"/>
      <x:c r="C41" s="1"/>
      <x:c r="D41" s="1"/>
      <x:c r="E41" s="1"/>
      <x:c r="F41" s="1"/>
      <x:c r="G41" s="1"/>
    </x:row>
    <x:row r="42" ht="21" customHeight="1">
      <x:c r="A42" s="1"/>
      <x:c r="B42" s="1"/>
      <x:c r="C42" s="1"/>
      <x:c r="D42" s="1"/>
      <x:c r="E42" s="1"/>
      <x:c r="F42" s="1"/>
      <x:c r="G42" s="1"/>
    </x:row>
    <x:row r="43" ht="21" customHeight="1">
      <x:c r="A43" s="1"/>
      <x:c r="B43" s="1"/>
      <x:c r="C43" s="1"/>
      <x:c r="D43" s="1"/>
      <x:c r="E43" s="1"/>
      <x:c r="F43" s="1"/>
      <x:c r="G43" s="1"/>
    </x:row>
    <x:row r="44" ht="21" customHeight="1">
      <x:c r="A44" s="1"/>
      <x:c r="B44" s="1"/>
      <x:c r="C44" s="1"/>
      <x:c r="D44" s="1"/>
      <x:c r="E44" s="1"/>
      <x:c r="F44" s="1"/>
      <x:c r="G44" s="1"/>
    </x:row>
    <x:row r="45" ht="21" customHeight="1">
      <x:c r="A45" s="1"/>
      <x:c r="B45" s="1"/>
      <x:c r="C45" s="1"/>
      <x:c r="D45" s="1"/>
      <x:c r="E45" s="1"/>
      <x:c r="F45" s="1"/>
      <x:c r="G45" s="1"/>
    </x:row>
    <x:row r="46" ht="21" customHeight="1">
      <x:c r="A46" s="1"/>
      <x:c r="B46" s="1"/>
      <x:c r="C46" s="1"/>
      <x:c r="D46" s="1"/>
      <x:c r="E46" s="1"/>
      <x:c r="F46" s="1"/>
      <x:c r="G46" s="1"/>
    </x:row>
    <x:row r="47" ht="21" customHeight="1">
      <x:c r="A47" s="1"/>
      <x:c r="B47" s="1"/>
      <x:c r="C47" s="1"/>
      <x:c r="D47" s="1"/>
      <x:c r="E47" s="1"/>
      <x:c r="F47" s="1"/>
      <x:c r="G47" s="1"/>
    </x:row>
    <x:row r="48" ht="21" customHeight="1">
      <x:c r="A48" s="1"/>
      <x:c r="B48" s="1"/>
      <x:c r="C48" s="1"/>
      <x:c r="D48" s="1"/>
      <x:c r="E48" s="1"/>
      <x:c r="F48" s="1"/>
      <x:c r="G48" s="1"/>
    </x:row>
    <x:row r="49" ht="21" customHeight="1">
      <x:c r="A49" s="1"/>
      <x:c r="B49" s="1"/>
      <x:c r="C49" s="1"/>
      <x:c r="D49" s="1"/>
      <x:c r="E49" s="1"/>
      <x:c r="F49" s="1"/>
      <x:c r="G49" s="1"/>
    </x:row>
    <x:row r="50" ht="21" customHeight="1">
      <x:c r="A50" s="1"/>
      <x:c r="B50" s="1"/>
      <x:c r="C50" s="1"/>
      <x:c r="D50" s="1"/>
      <x:c r="E50" s="1"/>
      <x:c r="F50" s="1"/>
      <x:c r="G50" s="1"/>
    </x:row>
    <x:row r="51" ht="21" customHeight="1">
      <x:c r="A51" s="1"/>
      <x:c r="B51" s="1"/>
      <x:c r="C51" s="1"/>
      <x:c r="D51" s="1"/>
      <x:c r="E51" s="1"/>
      <x:c r="F51" s="1"/>
      <x:c r="G51" s="1"/>
    </x:row>
    <x:row r="52" ht="21" customHeight="1">
      <x:c r="A52" s="1"/>
      <x:c r="B52" s="1"/>
      <x:c r="C52" s="1"/>
      <x:c r="D52" s="1"/>
      <x:c r="E52" s="1"/>
      <x:c r="F52" s="1"/>
      <x:c r="G52" s="1"/>
    </x:row>
    <x:row r="53" ht="21" customHeight="1">
      <x:c r="A53" s="1"/>
      <x:c r="B53" s="1"/>
      <x:c r="C53" s="1"/>
      <x:c r="D53" s="1"/>
      <x:c r="E53" s="1"/>
      <x:c r="F53" s="1"/>
      <x:c r="G53" s="1"/>
    </x:row>
    <x:row r="54" ht="21" customHeight="1">
      <x:c r="A54" s="1"/>
      <x:c r="B54" s="1"/>
      <x:c r="C54" s="1"/>
      <x:c r="D54" s="1"/>
      <x:c r="E54" s="1"/>
      <x:c r="F54" s="1"/>
      <x:c r="G54" s="1"/>
    </x:row>
    <x:row r="55" ht="21" customHeight="1">
      <x:c r="A55" s="1"/>
      <x:c r="B55" s="1"/>
      <x:c r="C55" s="1"/>
      <x:c r="D55" s="1"/>
      <x:c r="E55" s="1"/>
      <x:c r="F55" s="1"/>
      <x:c r="G5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9" hidden="0" customWidth="1"/>
    <x:col min="3" max="3" width="19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</x:row>
    <x:row r="2" ht="21" customHeight="1">
      <x:c r="A2" s="10" t="str">
        <x:v>Ferrari / Porsche inputs (EUR millions unless stated)</x:v>
      </x:c>
      <x:c r="B2" s="10" t="str">
        <x:v>Ferrari</x:v>
      </x:c>
      <x:c r="C2" s="10" t="str">
        <x:v>Porsche AG</x:v>
      </x:c>
      <x:c r="D2" s="1"/>
      <x:c r="E2" s="1"/>
      <x:c r="F2" s="1"/>
      <x:c r="G2" s="1"/>
    </x:row>
    <x:row r="3" ht="21" customHeight="1">
      <x:c r="A3" s="1"/>
      <x:c r="B3" s="1"/>
      <x:c r="C3" s="1"/>
      <x:c r="D3" s="1"/>
      <x:c r="E3" s="1"/>
      <x:c r="F3" s="1"/>
      <x:c r="G3" s="1"/>
    </x:row>
    <x:row r="4" ht="21" customHeight="1">
      <x:c r="A4" s="1" t="str">
        <x:v>Market cutoff</x:v>
      </x:c>
      <x:c r="B4" s="1" t="str">
        <x:v>2026-10-09</x:v>
      </x:c>
      <x:c r="C4" s="1" t="str">
        <x:v>2026-10-09</x:v>
      </x:c>
      <x:c r="D4" s="1"/>
      <x:c r="E4" s="1"/>
      <x:c r="F4" s="1"/>
      <x:c r="G4" s="1"/>
    </x:row>
    <x:row r="5" ht="21" customHeight="1">
      <x:c r="A5" s="1" t="str">
        <x:v>Share price (USD / EUR respectively)</x:v>
      </x:c>
      <x:c r="B5" s="3" t="n">
        <x:v>389.91</x:v>
      </x:c>
      <x:c r="C5" s="3" t="n">
        <x:v>41.54</x:v>
      </x:c>
      <x:c r="D5" s="1"/>
      <x:c r="E5" s="1"/>
      <x:c r="F5" s="1"/>
      <x:c r="G5" s="1"/>
    </x:row>
    <x:row r="6" ht="21" customHeight="1">
      <x:c r="A6" s="1" t="str">
        <x:v>USD per EUR</x:v>
      </x:c>
      <x:c r="B6" s="3" t="n">
        <x:v>1.1206</x:v>
      </x:c>
      <x:c r="C6" s="3" t="n">
        <x:v>1</x:v>
      </x:c>
      <x:c r="D6" s="1"/>
      <x:c r="E6" s="1"/>
      <x:c r="F6" s="1"/>
      <x:c r="G6" s="1"/>
    </x:row>
    <x:row r="7" ht="21" customHeight="1">
      <x:c r="A7" s="1" t="str">
        <x:v>Issued / ordinary shares (millions)</x:v>
      </x:c>
      <x:c r="B7" s="3" t="n">
        <x:v>177.278893</x:v>
      </x:c>
      <x:c r="C7" s="3" t="n">
        <x:v>455.5</x:v>
      </x:c>
      <x:c r="D7" s="1"/>
      <x:c r="E7" s="1"/>
      <x:c r="F7" s="1"/>
      <x:c r="G7" s="1"/>
    </x:row>
    <x:row r="8" ht="21" customHeight="1">
      <x:c r="A8" s="1" t="str">
        <x:v>Treasury / preferred shares (millions)</x:v>
      </x:c>
      <x:c r="B8" s="3" t="n">
        <x:v>1.878927</x:v>
      </x:c>
      <x:c r="C8" s="3" t="n">
        <x:v>455.5</x:v>
      </x:c>
      <x:c r="D8" s="1"/>
      <x:c r="E8" s="1"/>
      <x:c r="F8" s="1"/>
      <x:c r="G8" s="1"/>
    </x:row>
    <x:row r="9" ht="21" customHeight="1">
      <x:c r="A9" s="1" t="str">
        <x:v>Financial debt: non-current / total</x:v>
      </x:c>
      <x:c r="B9" s="3" t="n">
        <x:v>3165.647</x:v>
      </x:c>
      <x:c r="C9" s="3" t="n">
        <x:v>6734</x:v>
      </x:c>
      <x:c r="D9" s="1"/>
      <x:c r="E9" s="1"/>
      <x:c r="F9" s="1"/>
      <x:c r="G9" s="1"/>
    </x:row>
    <x:row r="10" ht="21" customHeight="1">
      <x:c r="A10" s="1" t="str">
        <x:v>Current financial debt (Porsche only)</x:v>
      </x:c>
      <x:c r="B10" s="3" t="n">
        <x:v>0</x:v>
      </x:c>
      <x:c r="C10" s="3" t="n">
        <x:v>5078</x:v>
      </x:c>
      <x:c r="D10" s="1"/>
      <x:c r="E10" s="1"/>
      <x:c r="F10" s="1"/>
      <x:c r="G10" s="1"/>
    </x:row>
    <x:row r="11" ht="21" customHeight="1">
      <x:c r="A11" s="1" t="str">
        <x:v>Cash</x:v>
      </x:c>
      <x:c r="B11" s="3" t="n">
        <x:v>1485.762</x:v>
      </x:c>
      <x:c r="C11" s="3" t="n">
        <x:v>4559</x:v>
      </x:c>
      <x:c r="D11" s="1"/>
      <x:c r="E11" s="1"/>
      <x:c r="F11" s="1"/>
      <x:c r="G11" s="1"/>
    </x:row>
    <x:row r="12" ht="21" customHeight="1">
      <x:c r="A12" s="1" t="str">
        <x:v>Non-controlling interest</x:v>
      </x:c>
      <x:c r="B12" s="3" t="n">
        <x:v>6.237</x:v>
      </x:c>
      <x:c r="C12" s="3" t="n">
        <x:v>85</x:v>
      </x:c>
      <x:c r="D12" s="1"/>
      <x:c r="E12" s="1"/>
      <x:c r="F12" s="1"/>
      <x:c r="G12" s="1"/>
    </x:row>
    <x:row r="13" ht="21" customHeight="1">
      <x:c r="A13" s="1" t="str">
        <x:v>FY2025 EBIT (Porsche)</x:v>
      </x:c>
      <x:c r="B13" s="3"/>
      <x:c r="C13" s="3" t="n">
        <x:v>413</x:v>
      </x:c>
      <x:c r="D13" s="1"/>
      <x:c r="E13" s="1"/>
      <x:c r="F13" s="1"/>
      <x:c r="G13" s="1"/>
    </x:row>
    <x:row r="14" ht="21" customHeight="1">
      <x:c r="A14" s="1" t="str">
        <x:v>FY2025 D&amp;A (Porsche)</x:v>
      </x:c>
      <x:c r="B14" s="3"/>
      <x:c r="C14" s="3" t="n">
        <x:v>3984</x:v>
      </x:c>
      <x:c r="D14" s="1"/>
      <x:c r="E14" s="1"/>
      <x:c r="F14" s="1"/>
      <x:c r="G14" s="1"/>
    </x:row>
    <x:row r="15" ht="21" customHeight="1">
      <x:c r="A15" s="1" t="str">
        <x:v>H1 2025 EBIT (Porsche)</x:v>
      </x:c>
      <x:c r="B15" s="3"/>
      <x:c r="C15" s="3" t="n">
        <x:v>1007</x:v>
      </x:c>
      <x:c r="D15" s="1"/>
      <x:c r="E15" s="1"/>
      <x:c r="F15" s="1"/>
      <x:c r="G15" s="1"/>
    </x:row>
    <x:row r="16" ht="21" customHeight="1">
      <x:c r="A16" s="1" t="str">
        <x:v>H1 2025 D&amp;A (Porsche)</x:v>
      </x:c>
      <x:c r="B16" s="3"/>
      <x:c r="C16" s="3" t="n">
        <x:v>1943</x:v>
      </x:c>
      <x:c r="D16" s="1"/>
      <x:c r="E16" s="1"/>
      <x:c r="F16" s="1"/>
      <x:c r="G16" s="1"/>
    </x:row>
    <x:row r="17" ht="21" customHeight="1">
      <x:c r="A17" s="1" t="str">
        <x:v>H1 2026 EBIT (Porsche)</x:v>
      </x:c>
      <x:c r="B17" s="3"/>
      <x:c r="C17" s="3" t="n">
        <x:v>1348</x:v>
      </x:c>
      <x:c r="D17" s="1"/>
      <x:c r="E17" s="1"/>
      <x:c r="F17" s="1"/>
      <x:c r="G17" s="1"/>
    </x:row>
    <x:row r="18" ht="21" customHeight="1">
      <x:c r="A18" s="1" t="str">
        <x:v>H1 2026 D&amp;A (Porsche, estimated)</x:v>
      </x:c>
      <x:c r="B18" s="3"/>
      <x:c r="C18" s="3" t="n">
        <x:v>1970</x:v>
      </x:c>
      <x:c r="D18" s="1"/>
      <x:c r="E18" s="1"/>
      <x:c r="F18" s="1"/>
      <x:c r="G18" s="1"/>
    </x:row>
    <x:row r="19" ht="21" customHeight="1">
      <x:c r="A19" s="1" t="str">
        <x:v>FY2025 EBITDA (Ferrari)</x:v>
      </x:c>
      <x:c r="B19" s="3" t="n">
        <x:v>2772</x:v>
      </x:c>
      <x:c r="C19" s="3"/>
      <x:c r="D19" s="1"/>
      <x:c r="E19" s="1"/>
      <x:c r="F19" s="1"/>
      <x:c r="G19" s="1"/>
    </x:row>
    <x:row r="20" ht="21" customHeight="1">
      <x:c r="A20" s="1" t="str">
        <x:v>H1 2025 EBITDA (Ferrari)</x:v>
      </x:c>
      <x:c r="B20" s="3" t="n">
        <x:v>1402</x:v>
      </x:c>
      <x:c r="C20" s="3"/>
      <x:c r="D20" s="1"/>
      <x:c r="E20" s="1"/>
      <x:c r="F20" s="1"/>
      <x:c r="G20" s="1"/>
    </x:row>
    <x:row r="21" ht="21" customHeight="1">
      <x:c r="A21" s="1" t="str">
        <x:v>H1 2026 EBITDA (Ferrari)</x:v>
      </x:c>
      <x:c r="B21" s="3" t="n">
        <x:v>1477</x:v>
      </x:c>
      <x:c r="C21" s="3"/>
      <x:c r="D21" s="1"/>
      <x:c r="E21" s="1"/>
      <x:c r="F21" s="1"/>
      <x:c r="G21" s="1"/>
    </x:row>
    <x:row r="22" ht="21" customHeight="1">
      <x:c r="A22" s="1" t="str">
        <x:v>FY2025 net profit</x:v>
      </x:c>
      <x:c r="B22" s="3" t="n">
        <x:v>1597</x:v>
      </x:c>
      <x:c r="C22" s="3" t="n">
        <x:v>431</x:v>
      </x:c>
      <x:c r="D22" s="1"/>
      <x:c r="E22" s="1"/>
      <x:c r="F22" s="1"/>
      <x:c r="G22" s="1"/>
    </x:row>
    <x:row r="23" ht="21" customHeight="1">
      <x:c r="A23" s="1" t="str">
        <x:v>H1 2025 net profit</x:v>
      </x:c>
      <x:c r="B23" s="3" t="n">
        <x:v>835.909</x:v>
      </x:c>
      <x:c r="C23" s="3" t="n">
        <x:v>724</x:v>
      </x:c>
      <x:c r="D23" s="1"/>
      <x:c r="E23" s="1"/>
      <x:c r="F23" s="1"/>
      <x:c r="G23" s="1"/>
    </x:row>
    <x:row r="24" ht="21" customHeight="1">
      <x:c r="A24" s="1" t="str">
        <x:v>H1 2026 net profit</x:v>
      </x:c>
      <x:c r="B24" s="3" t="n">
        <x:v>875.106</x:v>
      </x:c>
      <x:c r="C24" s="3" t="n">
        <x:v>1136</x:v>
      </x:c>
      <x:c r="D24" s="1"/>
      <x:c r="E24" s="1"/>
      <x:c r="F24" s="1"/>
      <x:c r="G24" s="1"/>
    </x:row>
    <x:row r="25" ht="21" customHeight="1">
      <x:c r="A25" s="1" t="str">
        <x:v>Multiple override (blank = Porsche)</x:v>
      </x:c>
      <x:c r="B25" s="3"/>
      <x:c r="C25" s="3"/>
      <x:c r="D25" s="1"/>
      <x:c r="E25" s="1"/>
      <x:c r="F25" s="1"/>
      <x:c r="G25" s="1"/>
    </x:row>
    <x:row r="26" ht="21" customHeight="1">
      <x:c r="A26" s="1" t="str">
        <x:v>Source snapshot date</x:v>
      </x:c>
      <x:c r="B26" s="3" t="str">
        <x:v>2026-10-29</x:v>
      </x:c>
      <x:c r="C26" s="3"/>
      <x:c r="D26" s="1"/>
      <x:c r="E26" s="1"/>
      <x:c r="F26" s="1"/>
      <x:c r="G26" s="1"/>
    </x:row>
    <x:row r="27" ht="21" customHeight="1">
      <x:c r="A27" s="1"/>
      <x:c r="B27" s="1"/>
      <x:c r="C27" s="1"/>
      <x:c r="D27" s="1"/>
      <x:c r="E27" s="1"/>
      <x:c r="F27" s="1"/>
      <x:c r="G27" s="1"/>
    </x:row>
    <x:row r="28" ht="21" customHeight="1">
      <x:c r="A28" s="1"/>
      <x:c r="B28" s="1"/>
      <x:c r="C28" s="1"/>
      <x:c r="D28" s="1"/>
      <x:c r="E28" s="1"/>
      <x:c r="F28" s="1"/>
      <x:c r="G28" s="1"/>
    </x:row>
    <x:row r="29" ht="21" customHeight="1">
      <x:c r="A29" s="1"/>
      <x:c r="B29" s="1"/>
      <x:c r="C29" s="1"/>
      <x:c r="D29" s="1"/>
      <x:c r="E29" s="1"/>
      <x:c r="F29" s="1"/>
      <x:c r="G29" s="1"/>
    </x:row>
    <x:row r="30" ht="21" customHeight="1">
      <x:c r="A30" s="4" t="str">
        <x:v>Source: original Ferrari notebook, market inputs dated 9 October 2026.</x:v>
      </x:c>
      <x:c r="B30" s="4"/>
      <x:c r="C30" s="4"/>
      <x:c r="D30" s="4"/>
      <x:c r="E30" s="4"/>
      <x:c r="F30" s="4"/>
      <x:c r="G30" s="4"/>
    </x:row>
    <x:row r="31" ht="21" customHeight="1">
      <x:c r="A31" s="4" t="str">
        <x:v>https://github.com/OlalekanAkinola/Ferrari-Valuation-Analysis-</x:v>
      </x:c>
      <x:c r="B31" s="4"/>
      <x:c r="C31" s="4"/>
      <x:c r="D31" s="4"/>
      <x:c r="E31" s="4"/>
      <x:c r="F31" s="4"/>
      <x:c r="G31" s="4"/>
    </x:row>
    <x:row r="32" ht="21" customHeight="1">
      <x:c r="A32" s="4"/>
      <x:c r="B32" s="4"/>
      <x:c r="C32" s="4"/>
      <x:c r="D32" s="4"/>
      <x:c r="E32" s="4"/>
      <x:c r="F32" s="4"/>
      <x:c r="G32" s="4"/>
    </x:row>
    <x:row r="33" ht="21" customHeight="1">
      <x:c r="A33" s="4" t="str">
        <x:v>Porsche preferred price is applied to both share classes; H1 2026 D&amp;A is estimated.</x:v>
      </x:c>
      <x:c r="B33" s="4"/>
      <x:c r="C33" s="4"/>
      <x:c r="D33" s="4"/>
      <x:c r="E33" s="4"/>
      <x:c r="F33" s="4"/>
      <x:c r="G33" s="4"/>
    </x:row>
    <x:row r="34" ht="21" customHeight="1">
      <x:c r="A34" s="4" t="str">
        <x:v>Ferrari share inputs: issued 24 Jul; treasury 2 Oct. Other balance inputs follow notebook.</x:v>
      </x:c>
      <x:c r="B34" s="4"/>
      <x:c r="C34" s="4"/>
      <x:c r="D34" s="4"/>
      <x:c r="E34" s="4"/>
      <x:c r="F34" s="4"/>
      <x:c r="G34" s="4"/>
    </x:row>
    <x:row r="35" ht="21" customHeight="1">
      <x:c r="A35" s="4" t="str">
        <x:v>Source values are research inputs, not reverified primary filings or live prices.</x:v>
      </x:c>
      <x:c r="B35" s="4"/>
      <x:c r="C35" s="4"/>
      <x:c r="D35" s="4"/>
      <x:c r="E35" s="4"/>
      <x:c r="F35" s="4"/>
      <x:c r="G35" s="4"/>
    </x:row>
    <x:row r="36" ht="21" customHeight="1">
      <x:c r="A36" s="4" t="str">
        <x:v>Porsche is an automotive stress comparison, not a sole fair-value anchor.</x:v>
      </x:c>
      <x:c r="B36" s="4"/>
      <x:c r="C36" s="4"/>
      <x:c r="D36" s="4"/>
      <x:c r="E36" s="4"/>
      <x:c r="F36" s="4"/>
      <x:c r="G36" s="4"/>
    </x:row>
    <x:row r="37" ht="21" customHeight="1">
      <x:c r="A37" s="4" t="str">
        <x:v>Hermes / LVMH multiples are not populated without matched-date financial and EV inputs.</x:v>
      </x:c>
      <x:c r="B37" s="4"/>
      <x:c r="C37" s="4"/>
      <x:c r="D37" s="4"/>
      <x:c r="E37" s="4"/>
      <x:c r="F37" s="4"/>
      <x:c r="G37" s="4"/>
    </x:row>
    <x:row r="38" ht="21" customHeight="1">
      <x:c r="A38" s="1"/>
      <x:c r="B38" s="1"/>
      <x:c r="C38" s="1"/>
      <x:c r="D38" s="1"/>
      <x:c r="E38" s="1"/>
      <x:c r="F38" s="1"/>
      <x:c r="G38" s="1"/>
    </x:row>
    <x:row r="39" ht="21" customHeight="1">
      <x:c r="A39" s="1"/>
      <x:c r="B39" s="1"/>
      <x:c r="C39" s="1"/>
      <x:c r="D39" s="1"/>
      <x:c r="E39" s="1"/>
      <x:c r="F39" s="1"/>
      <x:c r="G39" s="1"/>
    </x:row>
    <x:row r="40" ht="21" customHeight="1">
      <x:c r="A40" s="1"/>
      <x:c r="B40" s="1"/>
      <x:c r="C40" s="1"/>
      <x:c r="D40" s="1"/>
      <x:c r="E40" s="1"/>
      <x:c r="F40" s="1"/>
      <x:c r="G40" s="1"/>
    </x:row>
    <x:row r="41" ht="21" customHeight="1">
      <x:c r="A41" s="1"/>
      <x:c r="B41" s="1"/>
      <x:c r="C41" s="1"/>
      <x:c r="D41" s="1"/>
      <x:c r="E41" s="1"/>
      <x:c r="F41" s="1"/>
      <x:c r="G41" s="1"/>
    </x:row>
    <x:row r="42" ht="21" customHeight="1">
      <x:c r="A42" s="1"/>
      <x:c r="B42" s="1"/>
      <x:c r="C42" s="1"/>
      <x:c r="D42" s="1"/>
      <x:c r="E42" s="1"/>
      <x:c r="F42" s="1"/>
      <x:c r="G42" s="1"/>
    </x:row>
    <x:row r="43" ht="21" customHeight="1">
      <x:c r="A43" s="1"/>
      <x:c r="B43" s="1"/>
      <x:c r="C43" s="1"/>
      <x:c r="D43" s="1"/>
      <x:c r="E43" s="1"/>
      <x:c r="F43" s="1"/>
      <x:c r="G43" s="1"/>
    </x:row>
    <x:row r="44" ht="21" customHeight="1">
      <x:c r="A44" s="1"/>
      <x:c r="B44" s="1"/>
      <x:c r="C44" s="1"/>
      <x:c r="D44" s="1"/>
      <x:c r="E44" s="1"/>
      <x:c r="F44" s="1"/>
      <x:c r="G44" s="1"/>
    </x:row>
    <x:row r="45" ht="21" customHeight="1">
      <x:c r="A45" s="1"/>
      <x:c r="B45" s="1"/>
      <x:c r="C45" s="1"/>
      <x:c r="D45" s="1"/>
      <x:c r="E45" s="1"/>
      <x:c r="F45" s="1"/>
      <x:c r="G45" s="1"/>
    </x:row>
    <x:row r="46" ht="21" customHeight="1">
      <x:c r="A46" s="1"/>
      <x:c r="B46" s="1"/>
      <x:c r="C46" s="1"/>
      <x:c r="D46" s="1"/>
      <x:c r="E46" s="1"/>
      <x:c r="F46" s="1"/>
      <x:c r="G46" s="1"/>
    </x:row>
    <x:row r="47" ht="21" customHeight="1">
      <x:c r="A47" s="1"/>
      <x:c r="B47" s="1"/>
      <x:c r="C47" s="1"/>
      <x:c r="D47" s="1"/>
      <x:c r="E47" s="1"/>
      <x:c r="F47" s="1"/>
      <x:c r="G47" s="1"/>
    </x:row>
    <x:row r="48" ht="21" customHeight="1">
      <x:c r="A48" s="1"/>
      <x:c r="B48" s="1"/>
      <x:c r="C48" s="1"/>
      <x:c r="D48" s="1"/>
      <x:c r="E48" s="1"/>
      <x:c r="F48" s="1"/>
      <x:c r="G48" s="1"/>
    </x:row>
    <x:row r="49" ht="21" customHeight="1">
      <x:c r="A49" s="1"/>
      <x:c r="B49" s="1"/>
      <x:c r="C49" s="1"/>
      <x:c r="D49" s="1"/>
      <x:c r="E49" s="1"/>
      <x:c r="F49" s="1"/>
      <x:c r="G49" s="1"/>
    </x:row>
    <x:row r="50" ht="21" customHeight="1">
      <x:c r="A50" s="1"/>
      <x:c r="B50" s="1"/>
      <x:c r="C50" s="1"/>
      <x:c r="D50" s="1"/>
      <x:c r="E50" s="1"/>
      <x:c r="F50" s="1"/>
      <x:c r="G50" s="1"/>
    </x:row>
    <x:row r="51" ht="21" customHeight="1">
      <x:c r="A51" s="1"/>
      <x:c r="B51" s="1"/>
      <x:c r="C51" s="1"/>
      <x:c r="D51" s="1"/>
      <x:c r="E51" s="1"/>
      <x:c r="F51" s="1"/>
      <x:c r="G51" s="1"/>
    </x:row>
    <x:row r="52" ht="21" customHeight="1">
      <x:c r="A52" s="1"/>
      <x:c r="B52" s="1"/>
      <x:c r="C52" s="1"/>
      <x:c r="D52" s="1"/>
      <x:c r="E52" s="1"/>
      <x:c r="F52" s="1"/>
      <x:c r="G52" s="1"/>
    </x:row>
    <x:row r="53" ht="21" customHeight="1">
      <x:c r="A53" s="1"/>
      <x:c r="B53" s="1"/>
      <x:c r="C53" s="1"/>
      <x:c r="D53" s="1"/>
      <x:c r="E53" s="1"/>
      <x:c r="F53" s="1"/>
      <x:c r="G53" s="1"/>
    </x:row>
    <x:row r="54" ht="21" customHeight="1">
      <x:c r="A54" s="1"/>
      <x:c r="B54" s="1"/>
      <x:c r="C54" s="1"/>
      <x:c r="D54" s="1"/>
      <x:c r="E54" s="1"/>
      <x:c r="F54" s="1"/>
      <x:c r="G54" s="1"/>
    </x:row>
    <x:row r="55" ht="21" customHeight="1">
      <x:c r="A55" s="1"/>
      <x:c r="B55" s="1"/>
      <x:c r="C55" s="1"/>
      <x:c r="D55" s="1"/>
      <x:c r="E55" s="1"/>
      <x:c r="F55" s="1"/>
      <x:c r="G55" s="1"/>
    </x:row>
  </x:sheetData>
  <x:pageMargins left="0.7" right="0.7" top="0.75" bottom="0.75" header="0.3" footer="0.3"/>
</x:worksheet>
</file>